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90" yWindow="0" windowWidth="19560" windowHeight="7965"/>
  </bookViews>
  <sheets>
    <sheet name="APP 2020" sheetId="1" r:id="rId1"/>
    <sheet name="data_validation" sheetId="3" state="hidden" r:id="rId2"/>
  </sheets>
  <calcPr calcId="144525"/>
</workbook>
</file>

<file path=xl/calcChain.xml><?xml version="1.0" encoding="utf-8"?>
<calcChain xmlns="http://schemas.openxmlformats.org/spreadsheetml/2006/main">
  <c r="J25" i="1" l="1"/>
  <c r="K24" i="1"/>
  <c r="J24" i="1"/>
  <c r="F24" i="1"/>
  <c r="J23" i="1"/>
  <c r="F23" i="1"/>
  <c r="K21" i="1" l="1"/>
  <c r="K12" i="1"/>
  <c r="K18" i="1"/>
  <c r="K11" i="1"/>
  <c r="J26" i="1" l="1"/>
  <c r="K22" i="1"/>
  <c r="J22" i="1" s="1"/>
  <c r="K20" i="1"/>
  <c r="J18" i="1"/>
  <c r="K19" i="1"/>
  <c r="J19" i="1" s="1"/>
  <c r="J17" i="1"/>
  <c r="K16" i="1"/>
  <c r="J16" i="1" s="1"/>
  <c r="K15" i="1"/>
  <c r="J15" i="1" s="1"/>
  <c r="K14" i="1"/>
  <c r="F22" i="1"/>
  <c r="J21" i="1"/>
  <c r="J27" i="1" s="1"/>
  <c r="F21" i="1"/>
  <c r="E21" i="1"/>
  <c r="J20" i="1"/>
  <c r="F20" i="1"/>
  <c r="E20" i="1"/>
  <c r="F19" i="1"/>
  <c r="E19" i="1"/>
  <c r="F18" i="1"/>
  <c r="E18" i="1"/>
  <c r="F17" i="1"/>
  <c r="E17" i="1"/>
  <c r="F16" i="1"/>
  <c r="E16" i="1"/>
  <c r="F15" i="1"/>
  <c r="E15" i="1"/>
  <c r="K13" i="1"/>
  <c r="K9" i="1"/>
  <c r="K10" i="1"/>
  <c r="F8" i="1"/>
  <c r="F14" i="1" l="1"/>
  <c r="E14" i="1"/>
  <c r="F13" i="1"/>
  <c r="F12" i="1"/>
  <c r="E12" i="1"/>
  <c r="F11" i="1"/>
  <c r="F10" i="1"/>
  <c r="E10" i="1"/>
  <c r="F9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<sst xmlns="http://schemas.openxmlformats.org/spreadsheetml/2006/main" count="225" uniqueCount="99">
  <si>
    <t>Department of Budget and Management Procurement Monitoring Report as of month/day/2006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</si>
  <si>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</si>
  <si>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</si>
  <si>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</si>
  <si>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</si>
  <si>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</si>
  <si>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</si>
  <si>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</si>
  <si>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</si>
  <si>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</si>
  <si>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</si>
  <si>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</si>
  <si>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</si>
  <si>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</si>
  <si>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</si>
  <si>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</si>
  <si>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</si>
  <si>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</si>
  <si>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</si>
  <si>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</si>
  <si>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</si>
  <si>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</si>
  <si>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</si>
  <si>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</si>
  <si>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</si>
  <si>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</si>
  <si>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</si>
  <si>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</si>
  <si>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</si>
  <si>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</si>
  <si>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</si>
  <si>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</si>
  <si>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Competitive Bidding</t>
  </si>
  <si>
    <t>Limited Source Bidding</t>
  </si>
  <si>
    <t>Direct Contracting</t>
  </si>
  <si>
    <t>Repeat Order</t>
  </si>
  <si>
    <t>Shopping</t>
  </si>
  <si>
    <t>NP-53.1 Two Failed Biddings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</si>
  <si>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</si>
  <si>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</si>
  <si>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</si>
  <si>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</si>
  <si>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</si>
  <si>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</si>
  <si>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</si>
  <si>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</si>
  <si>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</si>
  <si>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</si>
  <si>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</si>
  <si>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</si>
  <si>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GoP</t>
  </si>
  <si>
    <t>Foreign</t>
  </si>
  <si>
    <t>Special Purpose Fund</t>
  </si>
  <si>
    <t>Corporate Budget</t>
  </si>
  <si>
    <t>Income</t>
  </si>
  <si>
    <t>Others</t>
  </si>
  <si>
    <t>Others - Foreign-funded procurement</t>
  </si>
  <si>
    <t>Annual Procurement Plan for FY 2020</t>
  </si>
  <si>
    <t>RIZAL OCCIDENTAL MINDORO TESDA TRAINING AND ACCREDITATION CENTER</t>
  </si>
  <si>
    <t>ROMTTAC</t>
  </si>
  <si>
    <t>January, April, July and October</t>
  </si>
  <si>
    <t>N/A</t>
  </si>
  <si>
    <t>February, May, August and November</t>
  </si>
  <si>
    <t>Repairs and Maintenance - Transportation Equipment - Vehicle Parts and Accessories</t>
  </si>
  <si>
    <t>Electricity</t>
  </si>
  <si>
    <t>January</t>
  </si>
  <si>
    <t>Advertising - Tarpaulin Banner/Streamer for TESDA and other Government Agencies Programs, Advertisement, Anniversaries and Promotion Printing Services</t>
  </si>
  <si>
    <t>Telephone - Post-paid Cellular Phone Line and Landline - Telephone Line Subscription</t>
  </si>
  <si>
    <t>Fuel, Oil Lubricants and Vehicle Maintenance Parts and Accessories</t>
  </si>
  <si>
    <t>Water and Purified Drinking Water</t>
  </si>
  <si>
    <t>Repairs and Maintenance - Machineries, Equipment and Others</t>
  </si>
  <si>
    <t>Small Value Procurement</t>
  </si>
  <si>
    <t>as needed</t>
  </si>
  <si>
    <t>Repairs and Maintenance - Building and Other Structures</t>
  </si>
  <si>
    <t>Transportation and Delivery</t>
  </si>
  <si>
    <t>monthly</t>
  </si>
  <si>
    <t>Other General Services - Maintenance and Operating Expenses</t>
  </si>
  <si>
    <t>Security Services</t>
  </si>
  <si>
    <t>Subscription to Internet and Others</t>
  </si>
  <si>
    <t>Training/Traveling Expenses, Meetings and Conferences</t>
  </si>
  <si>
    <t>Accountable Forms</t>
  </si>
  <si>
    <t>Agency to Agency</t>
  </si>
  <si>
    <t>Other Supplies and Materials</t>
  </si>
  <si>
    <t>Acquired Assets Expenses</t>
  </si>
  <si>
    <t>Elaveted Water Tank (Construction )</t>
  </si>
  <si>
    <t>3-Phase Line With Concrete Platform (Construction )</t>
  </si>
  <si>
    <t>Office Supplies/Office Equipment</t>
  </si>
  <si>
    <t>upon release of funds</t>
  </si>
  <si>
    <t>Prepared by:</t>
  </si>
  <si>
    <t>MARK ADRIAN E. CELESTE</t>
  </si>
  <si>
    <t>Administtrative Officer IV</t>
  </si>
  <si>
    <t>Recommending Approval:</t>
  </si>
  <si>
    <t>BIDS &amp; AWARDS COMMITTEE</t>
  </si>
  <si>
    <t>MANUEL L. RABULAN, JR.</t>
  </si>
  <si>
    <t>BAC Chairperson</t>
  </si>
  <si>
    <t>Approved By:</t>
  </si>
  <si>
    <t>ROSALINA P. REYES</t>
  </si>
  <si>
    <t>Vocational School Administrator III</t>
  </si>
  <si>
    <t>GPBB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</si>
</sst>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&quot; &quot;;&quot; (&quot;#,##0.00&quot;)&quot;;&quot; -&quot;#&quot; &quot;;@&quot; &quot;"/>
    <numFmt numFmtId="166" formatCode="0&quot; &quot;;&quot; (&quot;0&quot;)&quot;;&quot; -&quot;#&quot; &quot;;@&quot; &quot;"/>
    <numFmt numFmtId="167" formatCode="[$$-409]#,##0.00;[Red]&quot;-&quot;[$$-409]#,##0.00"/>
  </numFmts>
  <fonts count="12">
    <font>
      <sz val="11"/>
      <color rgb="FF000000"/>
      <name val="Arial1"/>
    </font>
    <font>
      <sz val="11"/>
      <color rgb="FF000000"/>
      <name val="Arial1"/>
    </font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4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sz val="8"/>
      <color rgb="FF000000"/>
      <name val="Arial1"/>
    </font>
    <font>
      <b/>
      <sz val="10"/>
      <color rgb="FF000000"/>
      <name val="Arial1"/>
    </font>
    <font>
      <u val="doubleAccounting"/>
      <sz val="11"/>
      <color rgb="FF000000"/>
      <name val="Arial1"/>
    </font>
  </fonts>
  <fills count="6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 vertical="top" wrapText="1"/>
      <protection locked="0"/>
    </xf>
    <xf numFmtId="0" fontId="8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2" fillId="0" borderId="0" xfId="0" applyFont="1"/>
    <xf numFmtId="0" fontId="7" fillId="0" borderId="8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164" fontId="9" fillId="0" borderId="8" xfId="16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14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0" fontId="9" fillId="0" borderId="15" xfId="0" applyFont="1" applyFill="1" applyBorder="1" applyProtection="1"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Protection="1">
      <protection locked="0"/>
    </xf>
    <xf numFmtId="164" fontId="9" fillId="0" borderId="8" xfId="0" applyNumberFormat="1" applyFont="1" applyFill="1" applyBorder="1" applyAlignment="1" applyProtection="1">
      <alignment horizontal="center"/>
      <protection locked="0"/>
    </xf>
    <xf numFmtId="164" fontId="2" fillId="3" borderId="0" xfId="16" applyFont="1" applyFill="1" applyAlignment="1" applyProtection="1">
      <alignment horizontal="center"/>
      <protection locked="0"/>
    </xf>
    <xf numFmtId="164" fontId="5" fillId="3" borderId="0" xfId="16" applyFont="1" applyFill="1" applyAlignment="1" applyProtection="1">
      <alignment horizontal="center"/>
      <protection locked="0"/>
    </xf>
    <xf numFmtId="164" fontId="6" fillId="0" borderId="8" xfId="16" applyFont="1" applyFill="1" applyBorder="1" applyAlignment="1" applyProtection="1">
      <alignment horizontal="center" vertical="top" wrapText="1"/>
    </xf>
    <xf numFmtId="164" fontId="0" fillId="3" borderId="0" xfId="16" applyFont="1" applyFill="1" applyProtection="1">
      <protection locked="0"/>
    </xf>
    <xf numFmtId="164" fontId="11" fillId="3" borderId="0" xfId="16" applyFont="1" applyFill="1" applyProtection="1">
      <protection locked="0"/>
    </xf>
    <xf numFmtId="164" fontId="8" fillId="3" borderId="0" xfId="16" applyFont="1" applyFill="1" applyProtection="1"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wrapText="1"/>
      <protection locked="0"/>
    </xf>
    <xf numFmtId="0" fontId="9" fillId="4" borderId="8" xfId="0" applyFont="1" applyFill="1" applyBorder="1" applyAlignment="1" applyProtection="1">
      <alignment horizontal="left"/>
      <protection locked="0"/>
    </xf>
    <xf numFmtId="0" fontId="9" fillId="4" borderId="8" xfId="0" applyFont="1" applyFill="1" applyBorder="1" applyAlignment="1" applyProtection="1">
      <protection locked="0"/>
    </xf>
    <xf numFmtId="0" fontId="9" fillId="4" borderId="8" xfId="0" applyFont="1" applyFill="1" applyBorder="1" applyProtection="1">
      <protection locked="0"/>
    </xf>
    <xf numFmtId="164" fontId="9" fillId="4" borderId="8" xfId="16" applyFont="1" applyFill="1" applyBorder="1" applyAlignment="1" applyProtection="1">
      <alignment horizontal="center"/>
      <protection locked="0"/>
    </xf>
    <xf numFmtId="164" fontId="9" fillId="4" borderId="8" xfId="0" applyNumberFormat="1" applyFont="1" applyFill="1" applyBorder="1" applyAlignment="1" applyProtection="1">
      <alignment horizontal="center"/>
      <protection locked="0"/>
    </xf>
    <xf numFmtId="0" fontId="9" fillId="4" borderId="13" xfId="0" applyFont="1" applyFill="1" applyBorder="1" applyProtection="1">
      <protection locked="0"/>
    </xf>
    <xf numFmtId="0" fontId="9" fillId="4" borderId="0" xfId="0" applyFont="1" applyFill="1" applyProtection="1">
      <protection locked="0"/>
    </xf>
    <xf numFmtId="0" fontId="9" fillId="4" borderId="14" xfId="0" applyFont="1" applyFill="1" applyBorder="1" applyProtection="1">
      <protection locked="0"/>
    </xf>
    <xf numFmtId="0" fontId="9" fillId="4" borderId="15" xfId="0" applyFont="1" applyFill="1" applyBorder="1" applyProtection="1">
      <protection locked="0"/>
    </xf>
    <xf numFmtId="0" fontId="9" fillId="4" borderId="14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vertical="center" wrapText="1"/>
      <protection locked="0"/>
    </xf>
    <xf numFmtId="0" fontId="9" fillId="4" borderId="0" xfId="0" applyFont="1" applyFill="1" applyAlignment="1" applyProtection="1">
      <alignment horizontal="center"/>
      <protection locked="0"/>
    </xf>
    <xf numFmtId="16" fontId="9" fillId="4" borderId="14" xfId="0" applyNumberFormat="1" applyFont="1" applyFill="1" applyBorder="1" applyAlignment="1" applyProtection="1">
      <alignment horizontal="center"/>
      <protection locked="0"/>
    </xf>
    <xf numFmtId="4" fontId="9" fillId="4" borderId="14" xfId="0" applyNumberFormat="1" applyFont="1" applyFill="1" applyBorder="1" applyAlignment="1" applyProtection="1">
      <alignment horizontal="center"/>
      <protection locked="0"/>
    </xf>
    <xf numFmtId="166" fontId="9" fillId="4" borderId="15" xfId="11" applyNumberFormat="1" applyFont="1" applyFill="1" applyBorder="1" applyAlignment="1" applyProtection="1">
      <alignment horizontal="center"/>
      <protection locked="0"/>
    </xf>
    <xf numFmtId="166" fontId="9" fillId="4" borderId="14" xfId="11" applyNumberFormat="1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wrapText="1"/>
      <protection locked="0"/>
    </xf>
    <xf numFmtId="0" fontId="9" fillId="4" borderId="18" xfId="0" applyFont="1" applyFill="1" applyBorder="1" applyAlignment="1" applyProtection="1">
      <alignment horizontal="left"/>
      <protection locked="0"/>
    </xf>
    <xf numFmtId="0" fontId="9" fillId="4" borderId="18" xfId="0" applyFont="1" applyFill="1" applyBorder="1" applyProtection="1">
      <protection locked="0"/>
    </xf>
    <xf numFmtId="164" fontId="9" fillId="4" borderId="18" xfId="16" applyFont="1" applyFill="1" applyBorder="1" applyAlignment="1" applyProtection="1">
      <alignment horizontal="center"/>
      <protection locked="0"/>
    </xf>
    <xf numFmtId="0" fontId="9" fillId="4" borderId="19" xfId="0" applyFont="1" applyFill="1" applyBorder="1" applyAlignment="1" applyProtection="1">
      <alignment horizontal="center"/>
      <protection locked="0"/>
    </xf>
    <xf numFmtId="0" fontId="9" fillId="4" borderId="20" xfId="0" applyFont="1" applyFill="1" applyBorder="1" applyAlignment="1" applyProtection="1">
      <alignment wrapText="1"/>
      <protection locked="0"/>
    </xf>
    <xf numFmtId="0" fontId="9" fillId="4" borderId="20" xfId="0" applyFont="1" applyFill="1" applyBorder="1" applyProtection="1">
      <protection locked="0"/>
    </xf>
    <xf numFmtId="0" fontId="9" fillId="4" borderId="20" xfId="0" applyFont="1" applyFill="1" applyBorder="1" applyAlignment="1" applyProtection="1">
      <alignment horizontal="left"/>
      <protection locked="0"/>
    </xf>
    <xf numFmtId="0" fontId="9" fillId="4" borderId="20" xfId="0" applyFont="1" applyFill="1" applyBorder="1" applyAlignment="1" applyProtection="1">
      <protection locked="0"/>
    </xf>
    <xf numFmtId="164" fontId="9" fillId="4" borderId="20" xfId="16" applyFont="1" applyFill="1" applyBorder="1" applyAlignment="1" applyProtection="1">
      <alignment horizontal="center"/>
      <protection locked="0"/>
    </xf>
    <xf numFmtId="164" fontId="9" fillId="4" borderId="20" xfId="0" applyNumberFormat="1" applyFont="1" applyFill="1" applyBorder="1" applyAlignment="1" applyProtection="1">
      <alignment horizontal="center"/>
      <protection locked="0"/>
    </xf>
    <xf numFmtId="0" fontId="9" fillId="4" borderId="21" xfId="0" applyFont="1" applyFill="1" applyBorder="1" applyProtection="1"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wrapText="1"/>
      <protection locked="0"/>
    </xf>
    <xf numFmtId="0" fontId="9" fillId="4" borderId="23" xfId="0" applyFont="1" applyFill="1" applyBorder="1" applyProtection="1">
      <protection locked="0"/>
    </xf>
    <xf numFmtId="0" fontId="9" fillId="4" borderId="23" xfId="0" applyFont="1" applyFill="1" applyBorder="1" applyAlignment="1" applyProtection="1">
      <alignment horizontal="left"/>
      <protection locked="0"/>
    </xf>
    <xf numFmtId="0" fontId="9" fillId="4" borderId="23" xfId="0" applyFont="1" applyFill="1" applyBorder="1" applyAlignment="1" applyProtection="1">
      <protection locked="0"/>
    </xf>
    <xf numFmtId="164" fontId="9" fillId="4" borderId="23" xfId="16" applyFont="1" applyFill="1" applyBorder="1" applyAlignment="1" applyProtection="1">
      <alignment horizontal="center"/>
      <protection locked="0"/>
    </xf>
    <xf numFmtId="164" fontId="9" fillId="4" borderId="23" xfId="0" applyNumberFormat="1" applyFont="1" applyFill="1" applyBorder="1" applyAlignment="1" applyProtection="1">
      <alignment horizontal="center"/>
      <protection locked="0"/>
    </xf>
    <xf numFmtId="0" fontId="9" fillId="4" borderId="24" xfId="0" applyFont="1" applyFill="1" applyBorder="1" applyProtection="1"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9" fillId="4" borderId="26" xfId="0" applyFont="1" applyFill="1" applyBorder="1" applyAlignment="1" applyProtection="1">
      <alignment wrapText="1"/>
      <protection locked="0"/>
    </xf>
    <xf numFmtId="0" fontId="9" fillId="4" borderId="26" xfId="0" applyFont="1" applyFill="1" applyBorder="1" applyProtection="1">
      <protection locked="0"/>
    </xf>
    <xf numFmtId="0" fontId="9" fillId="4" borderId="26" xfId="0" applyFont="1" applyFill="1" applyBorder="1" applyAlignment="1" applyProtection="1">
      <alignment horizontal="left"/>
      <protection locked="0"/>
    </xf>
    <xf numFmtId="0" fontId="9" fillId="4" borderId="26" xfId="0" applyFont="1" applyFill="1" applyBorder="1" applyAlignment="1" applyProtection="1">
      <protection locked="0"/>
    </xf>
    <xf numFmtId="164" fontId="9" fillId="4" borderId="26" xfId="16" applyFont="1" applyFill="1" applyBorder="1" applyAlignment="1" applyProtection="1">
      <alignment horizontal="center"/>
      <protection locked="0"/>
    </xf>
    <xf numFmtId="164" fontId="9" fillId="4" borderId="26" xfId="0" applyNumberFormat="1" applyFont="1" applyFill="1" applyBorder="1" applyAlignment="1" applyProtection="1">
      <alignment horizontal="center"/>
      <protection locked="0"/>
    </xf>
    <xf numFmtId="0" fontId="9" fillId="4" borderId="27" xfId="0" applyFont="1" applyFill="1" applyBorder="1" applyProtection="1">
      <protection locked="0"/>
    </xf>
    <xf numFmtId="14" fontId="9" fillId="4" borderId="26" xfId="0" applyNumberFormat="1" applyFont="1" applyFill="1" applyBorder="1" applyAlignment="1" applyProtection="1"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</xf>
    <xf numFmtId="0" fontId="2" fillId="3" borderId="28" xfId="0" applyFont="1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Border="1" applyProtection="1">
      <protection locked="0"/>
    </xf>
    <xf numFmtId="0" fontId="9" fillId="4" borderId="29" xfId="0" applyFont="1" applyFill="1" applyBorder="1" applyProtection="1">
      <protection locked="0"/>
    </xf>
  </cellXfs>
  <cellStyles count="17">
    <cellStyle name="cf1" xfId="1"/>
    <cellStyle name="cf10" xfId="2"/>
    <cellStyle name="cf2" xfId="3"/>
    <cellStyle name="cf3" xfId="4"/>
    <cellStyle name="cf4" xfId="5"/>
    <cellStyle name="cf5" xfId="6"/>
    <cellStyle name="cf6" xfId="7"/>
    <cellStyle name="cf7" xfId="8"/>
    <cellStyle name="cf8" xfId="9"/>
    <cellStyle name="cf9" xfId="10"/>
    <cellStyle name="Comma" xfId="16" builtinId="3"/>
    <cellStyle name="Excel_BuiltIn_Comma" xfId="11"/>
    <cellStyle name="Heading" xfId="12"/>
    <cellStyle name="Heading1" xfId="13"/>
    <cellStyle name="Normal" xfId="0" builtinId="0" customBuiltin="1"/>
    <cellStyle name="Result" xfId="14"/>
    <cellStyle name="Result2" xfId="15"/>
  </cellStyles>
  <dxfs count="11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151840</xdr:colOff>
      <xdr:row>28</xdr:row>
      <xdr:rowOff>116785</xdr:rowOff>
    </xdr:from>
    <xdr:to>
      <xdr:col>2</xdr:col>
      <xdr:colOff>81705</xdr:colOff>
      <xdr:row>31</xdr:row>
      <xdr:rowOff>67089</xdr:rowOff>
    </xdr:to>
    <xdr:pic>
      <xdr:nvPicPr>
        <xdr:cNvPr id="8" name="Picture 7" descr="D:\ROMMTAC 2019\esign\romttacesign\MA. CELESTE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04264">
          <a:off x="888992" y="8954328"/>
          <a:ext cx="1528409" cy="6377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430697</xdr:colOff>
      <xdr:row>28</xdr:row>
      <xdr:rowOff>157370</xdr:rowOff>
    </xdr:from>
    <xdr:to>
      <xdr:col>7</xdr:col>
      <xdr:colOff>563217</xdr:colOff>
      <xdr:row>31</xdr:row>
      <xdr:rowOff>41413</xdr:rowOff>
    </xdr:to>
    <xdr:pic>
      <xdr:nvPicPr>
        <xdr:cNvPr id="10" name="Picture 9" descr="D:\ROMMTAC 2019\esign\romttacesign\R. REYES.jpg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2871" y="8994913"/>
          <a:ext cx="163995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29</xdr:row>
      <xdr:rowOff>250372</xdr:rowOff>
    </xdr:from>
    <xdr:to>
      <xdr:col>3</xdr:col>
      <xdr:colOff>1540328</xdr:colOff>
      <xdr:row>32</xdr:row>
      <xdr:rowOff>87086</xdr:rowOff>
    </xdr:to>
    <xdr:pic>
      <xdr:nvPicPr>
        <xdr:cNvPr id="11" name="Picture 10" descr="D:\ROMMTAC 2019\esign\romttacesign\M. RABULAN.jpg"/>
        <xdr:cNvPicPr/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6986" y="9231086"/>
          <a:ext cx="1540328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abSelected="1" topLeftCell="A22" zoomScale="130" zoomScaleNormal="130" workbookViewId="0">
      <selection activeCell="H36" sqref="H36"/>
    </sheetView>
  </sheetViews>
  <sheetFormatPr defaultRowHeight="36.75" customHeight="1"/>
  <cols>
    <col min="1" max="1" width="9.625" style="8" customWidth="1"/>
    <col min="2" max="2" width="21" style="8" customWidth="1"/>
    <col min="3" max="3" width="10" style="8" customWidth="1"/>
    <col min="4" max="4" width="22.375" style="8" customWidth="1"/>
    <col min="5" max="5" width="10.875" style="8" customWidth="1"/>
    <col min="6" max="6" width="10" style="8" customWidth="1"/>
    <col min="7" max="8" width="9.75" style="8" customWidth="1"/>
    <col min="9" max="9" width="11.625" style="8" customWidth="1"/>
    <col min="10" max="10" width="12.875" style="36" customWidth="1"/>
    <col min="11" max="11" width="10.125" style="36" customWidth="1"/>
    <col min="12" max="12" width="9.75" style="8" customWidth="1"/>
    <col min="13" max="13" width="25.25" style="8" customWidth="1"/>
    <col min="14" max="42" width="8.375" style="8" hidden="1" customWidth="1"/>
    <col min="43" max="256" width="8.5" style="8" customWidth="1"/>
    <col min="257" max="1023" width="10.75" customWidth="1"/>
    <col min="1024" max="1024" width="9" customWidth="1"/>
  </cols>
  <sheetData>
    <row r="1" spans="1:42" s="1" customFormat="1" ht="18">
      <c r="A1" s="1" t="s">
        <v>58</v>
      </c>
      <c r="J1" s="34"/>
      <c r="K1" s="34"/>
      <c r="L1" s="3"/>
      <c r="N1" s="2" t="s">
        <v>0</v>
      </c>
      <c r="AC1" s="3"/>
      <c r="AD1" s="3"/>
      <c r="AE1" s="3"/>
      <c r="AF1" s="3"/>
    </row>
    <row r="2" spans="1:42" s="5" customFormat="1" ht="18">
      <c r="A2" s="2" t="s">
        <v>57</v>
      </c>
      <c r="J2" s="33"/>
      <c r="K2" s="33"/>
      <c r="L2" s="4"/>
      <c r="AC2" s="4"/>
      <c r="AD2" s="4"/>
      <c r="AE2" s="4"/>
      <c r="AF2" s="4"/>
    </row>
    <row r="3" spans="1:42" s="5" customFormat="1" ht="12.75">
      <c r="A3" s="4"/>
      <c r="J3" s="33"/>
      <c r="K3" s="33"/>
      <c r="L3" s="4"/>
      <c r="AC3" s="4"/>
      <c r="AD3" s="4"/>
      <c r="AE3" s="4"/>
      <c r="AF3" s="4"/>
    </row>
    <row r="4" spans="1:42" s="5" customFormat="1" ht="12.75">
      <c r="A4" s="101" t="s">
        <v>98</v>
      </c>
      <c r="J4" s="33"/>
      <c r="K4" s="33"/>
      <c r="L4" s="4"/>
      <c r="AC4" s="4"/>
      <c r="AD4" s="4"/>
      <c r="AE4" s="4"/>
      <c r="AF4" s="4"/>
    </row>
    <row r="5" spans="1:42" s="5" customFormat="1" ht="13.5" thickBot="1">
      <c r="A5" s="4"/>
      <c r="J5" s="33"/>
      <c r="K5" s="33"/>
      <c r="L5" s="4"/>
      <c r="AC5" s="4"/>
      <c r="AD5" s="4"/>
      <c r="AE5" s="4"/>
      <c r="AF5" s="4"/>
    </row>
    <row r="6" spans="1:42" s="6" customFormat="1" ht="18" customHeight="1" thickBot="1">
      <c r="A6" s="97" t="s">
        <v>1</v>
      </c>
      <c r="B6" s="94" t="s">
        <v>2</v>
      </c>
      <c r="C6" s="94" t="s">
        <v>3</v>
      </c>
      <c r="D6" s="94" t="s">
        <v>4</v>
      </c>
      <c r="E6" s="94" t="s">
        <v>5</v>
      </c>
      <c r="F6" s="94"/>
      <c r="G6" s="94"/>
      <c r="H6" s="94"/>
      <c r="I6" s="94" t="s">
        <v>6</v>
      </c>
      <c r="J6" s="94" t="s">
        <v>7</v>
      </c>
      <c r="K6" s="94"/>
      <c r="L6" s="94"/>
      <c r="M6" s="95" t="s">
        <v>8</v>
      </c>
      <c r="N6" s="96" t="s">
        <v>3</v>
      </c>
      <c r="O6" s="92" t="s">
        <v>4</v>
      </c>
      <c r="P6" s="91" t="s">
        <v>5</v>
      </c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2" t="s">
        <v>6</v>
      </c>
      <c r="AC6" s="91" t="s">
        <v>9</v>
      </c>
      <c r="AD6" s="91"/>
      <c r="AE6" s="91"/>
      <c r="AF6" s="92" t="s">
        <v>10</v>
      </c>
      <c r="AG6" s="91" t="s">
        <v>11</v>
      </c>
      <c r="AH6" s="91"/>
      <c r="AI6" s="91"/>
      <c r="AJ6" s="91"/>
      <c r="AK6" s="91"/>
      <c r="AL6" s="91"/>
      <c r="AM6" s="91"/>
      <c r="AN6" s="91"/>
      <c r="AO6" s="91"/>
      <c r="AP6" s="93" t="s">
        <v>12</v>
      </c>
    </row>
    <row r="7" spans="1:42" s="7" customFormat="1" ht="35.25" thickTop="1" thickBot="1">
      <c r="A7" s="97"/>
      <c r="B7" s="94"/>
      <c r="C7" s="94"/>
      <c r="D7" s="94"/>
      <c r="E7" s="10" t="s">
        <v>13</v>
      </c>
      <c r="F7" s="10" t="s">
        <v>14</v>
      </c>
      <c r="G7" s="10" t="s">
        <v>15</v>
      </c>
      <c r="H7" s="10" t="s">
        <v>16</v>
      </c>
      <c r="I7" s="94"/>
      <c r="J7" s="35" t="s">
        <v>17</v>
      </c>
      <c r="K7" s="35" t="s">
        <v>18</v>
      </c>
      <c r="L7" s="11" t="s">
        <v>19</v>
      </c>
      <c r="M7" s="95"/>
      <c r="N7" s="96"/>
      <c r="O7" s="92"/>
      <c r="P7" s="12" t="s">
        <v>20</v>
      </c>
      <c r="Q7" s="13" t="s">
        <v>21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26</v>
      </c>
      <c r="W7" s="14" t="s">
        <v>27</v>
      </c>
      <c r="X7" s="14" t="s">
        <v>16</v>
      </c>
      <c r="Y7" s="14" t="s">
        <v>28</v>
      </c>
      <c r="Z7" s="14" t="s">
        <v>29</v>
      </c>
      <c r="AA7" s="14" t="s">
        <v>30</v>
      </c>
      <c r="AB7" s="92"/>
      <c r="AC7" s="15" t="s">
        <v>17</v>
      </c>
      <c r="AD7" s="16" t="s">
        <v>18</v>
      </c>
      <c r="AE7" s="17" t="s">
        <v>19</v>
      </c>
      <c r="AF7" s="92"/>
      <c r="AG7" s="13" t="s">
        <v>31</v>
      </c>
      <c r="AH7" s="14" t="s">
        <v>22</v>
      </c>
      <c r="AI7" s="14" t="s">
        <v>23</v>
      </c>
      <c r="AJ7" s="14" t="s">
        <v>24</v>
      </c>
      <c r="AK7" s="14" t="s">
        <v>25</v>
      </c>
      <c r="AL7" s="14" t="s">
        <v>26</v>
      </c>
      <c r="AM7" s="14" t="s">
        <v>27</v>
      </c>
      <c r="AN7" s="14" t="s">
        <v>16</v>
      </c>
      <c r="AO7" s="14" t="s">
        <v>29</v>
      </c>
      <c r="AP7" s="93"/>
    </row>
    <row r="8" spans="1:42" s="5" customFormat="1" ht="34.5" thickTop="1">
      <c r="A8" s="18">
        <v>50203010</v>
      </c>
      <c r="B8" s="22" t="s">
        <v>86</v>
      </c>
      <c r="C8" s="22" t="s">
        <v>59</v>
      </c>
      <c r="D8" s="20" t="s">
        <v>36</v>
      </c>
      <c r="E8" s="21" t="s">
        <v>61</v>
      </c>
      <c r="F8" s="21" t="str">
        <f>IF(D8="","",IF((OR(D8=data_validation!A$1,D8=data_validation!A$2)),"Indicate Date","N/A"))</f>
        <v>N/A</v>
      </c>
      <c r="G8" s="22" t="s">
        <v>60</v>
      </c>
      <c r="H8" s="22" t="s">
        <v>60</v>
      </c>
      <c r="I8" s="19" t="s">
        <v>50</v>
      </c>
      <c r="J8" s="23">
        <f t="shared" ref="J8:J10" si="0">SUM(K8:L8)</f>
        <v>1722118.3971200001</v>
      </c>
      <c r="K8" s="23">
        <v>1722118.3971200001</v>
      </c>
      <c r="L8" s="32">
        <v>0</v>
      </c>
      <c r="M8" s="24" t="s">
        <v>61</v>
      </c>
      <c r="N8" s="25"/>
      <c r="O8" s="26"/>
      <c r="P8" s="26"/>
      <c r="Q8" s="26"/>
      <c r="R8" s="26"/>
      <c r="S8" s="26"/>
      <c r="T8" s="26"/>
      <c r="U8" s="26"/>
      <c r="V8" s="27"/>
      <c r="W8" s="26"/>
      <c r="X8" s="26"/>
      <c r="Y8" s="26"/>
      <c r="Z8" s="26"/>
      <c r="AA8" s="26"/>
      <c r="AB8" s="28"/>
      <c r="AC8" s="29"/>
      <c r="AD8" s="29"/>
      <c r="AE8" s="30"/>
      <c r="AF8" s="29"/>
      <c r="AG8" s="26"/>
      <c r="AH8" s="26"/>
      <c r="AI8" s="26"/>
      <c r="AJ8" s="26"/>
      <c r="AK8" s="26"/>
      <c r="AL8" s="26"/>
      <c r="AM8" s="26"/>
      <c r="AN8" s="26"/>
      <c r="AO8" s="28"/>
      <c r="AP8" s="31"/>
    </row>
    <row r="9" spans="1:42" s="53" customFormat="1" ht="33.75">
      <c r="A9" s="39">
        <v>50213060</v>
      </c>
      <c r="B9" s="40" t="s">
        <v>63</v>
      </c>
      <c r="C9" s="40" t="s">
        <v>59</v>
      </c>
      <c r="D9" s="41" t="s">
        <v>36</v>
      </c>
      <c r="E9" s="42" t="s">
        <v>61</v>
      </c>
      <c r="F9" s="42" t="str">
        <f>IF(D9="","",IF((OR(D9=data_validation!A$1,D9=data_validation!A$2)),"Indicate Date","N/A"))</f>
        <v>N/A</v>
      </c>
      <c r="G9" s="40" t="s">
        <v>72</v>
      </c>
      <c r="H9" s="40" t="s">
        <v>72</v>
      </c>
      <c r="I9" s="43" t="s">
        <v>50</v>
      </c>
      <c r="J9" s="44">
        <f t="shared" si="0"/>
        <v>72000</v>
      </c>
      <c r="K9" s="44">
        <f>6000*12</f>
        <v>72000</v>
      </c>
      <c r="L9" s="45">
        <v>0</v>
      </c>
      <c r="M9" s="46" t="s">
        <v>61</v>
      </c>
      <c r="N9" s="47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9"/>
      <c r="AC9" s="50"/>
      <c r="AD9" s="50"/>
      <c r="AE9" s="51"/>
      <c r="AF9" s="50"/>
      <c r="AG9" s="48"/>
      <c r="AH9" s="48"/>
      <c r="AI9" s="48"/>
      <c r="AJ9" s="48"/>
      <c r="AK9" s="48"/>
      <c r="AL9" s="48"/>
      <c r="AM9" s="48"/>
      <c r="AN9" s="48"/>
      <c r="AO9" s="49"/>
      <c r="AP9" s="52"/>
    </row>
    <row r="10" spans="1:42" s="53" customFormat="1" ht="12.75">
      <c r="A10" s="39">
        <v>50204020</v>
      </c>
      <c r="B10" s="40" t="s">
        <v>64</v>
      </c>
      <c r="C10" s="40" t="s">
        <v>59</v>
      </c>
      <c r="D10" s="41" t="s">
        <v>34</v>
      </c>
      <c r="E10" s="42" t="str">
        <f>IF(D10="","",IF((OR(D10=data_validation!A$1,D10=data_validation!A$2,D10=data_validation!A$5,D10=data_validation!A$6,D10=data_validation!A$14,D10=data_validation!A$16)),"Indicate Date","N/A"))</f>
        <v>N/A</v>
      </c>
      <c r="F10" s="42" t="str">
        <f>IF(D10="","",IF((OR(D10=data_validation!A$1,D10=data_validation!A$2)),"Indicate Date","N/A"))</f>
        <v>N/A</v>
      </c>
      <c r="G10" s="40" t="s">
        <v>65</v>
      </c>
      <c r="H10" s="40" t="s">
        <v>65</v>
      </c>
      <c r="I10" s="43" t="s">
        <v>50</v>
      </c>
      <c r="J10" s="44">
        <f t="shared" si="0"/>
        <v>360000</v>
      </c>
      <c r="K10" s="44">
        <f>30000*12</f>
        <v>360000</v>
      </c>
      <c r="L10" s="45">
        <v>0</v>
      </c>
      <c r="M10" s="46" t="s">
        <v>61</v>
      </c>
      <c r="N10" s="47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  <c r="AC10" s="50"/>
      <c r="AD10" s="50"/>
      <c r="AE10" s="51"/>
      <c r="AF10" s="50"/>
      <c r="AG10" s="48"/>
      <c r="AH10" s="48"/>
      <c r="AI10" s="48"/>
      <c r="AJ10" s="48"/>
      <c r="AK10" s="48"/>
      <c r="AL10" s="48"/>
      <c r="AM10" s="48"/>
      <c r="AN10" s="48"/>
      <c r="AO10" s="49"/>
      <c r="AP10" s="52"/>
    </row>
    <row r="11" spans="1:42" s="53" customFormat="1" ht="67.5">
      <c r="A11" s="39">
        <v>50299010</v>
      </c>
      <c r="B11" s="54" t="s">
        <v>66</v>
      </c>
      <c r="C11" s="43" t="s">
        <v>59</v>
      </c>
      <c r="D11" s="41" t="s">
        <v>36</v>
      </c>
      <c r="E11" s="42" t="s">
        <v>61</v>
      </c>
      <c r="F11" s="42" t="str">
        <f>IF(D11="","",IF((OR(D11=data_validation!A$1,D11=data_validation!A$2)),"Indicate Date","N/A"))</f>
        <v>N/A</v>
      </c>
      <c r="G11" s="40" t="s">
        <v>72</v>
      </c>
      <c r="H11" s="40" t="s">
        <v>72</v>
      </c>
      <c r="I11" s="43" t="s">
        <v>50</v>
      </c>
      <c r="J11" s="44">
        <f t="shared" ref="J11:J14" si="1">SUM(K11:L11)</f>
        <v>12000</v>
      </c>
      <c r="K11" s="44">
        <f>1000*12</f>
        <v>12000</v>
      </c>
      <c r="L11" s="45">
        <v>0</v>
      </c>
      <c r="M11" s="46" t="s">
        <v>61</v>
      </c>
      <c r="N11" s="47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9"/>
      <c r="AC11" s="50"/>
      <c r="AD11" s="50"/>
      <c r="AE11" s="51"/>
      <c r="AF11" s="50"/>
      <c r="AG11" s="48"/>
      <c r="AH11" s="48"/>
      <c r="AI11" s="48"/>
      <c r="AJ11" s="48"/>
      <c r="AK11" s="48"/>
      <c r="AL11" s="48"/>
      <c r="AM11" s="48"/>
      <c r="AN11" s="48"/>
      <c r="AO11" s="49"/>
      <c r="AP11" s="52"/>
    </row>
    <row r="12" spans="1:42" s="53" customFormat="1" ht="33.75">
      <c r="A12" s="39">
        <v>50205020</v>
      </c>
      <c r="B12" s="55" t="s">
        <v>67</v>
      </c>
      <c r="C12" s="43" t="s">
        <v>59</v>
      </c>
      <c r="D12" s="41" t="s">
        <v>34</v>
      </c>
      <c r="E12" s="42" t="str">
        <f>IF(D12="","",IF((OR(D12=data_validation!A$1,D12=data_validation!A$2,D12=data_validation!A$5,D12=data_validation!A$6,D12=data_validation!A$14,D12=data_validation!A$16)),"Indicate Date","N/A"))</f>
        <v>N/A</v>
      </c>
      <c r="F12" s="42" t="str">
        <f>IF(D12="","",IF((OR(D12=data_validation!A$1,D12=data_validation!A$2)),"Indicate Date","N/A"))</f>
        <v>N/A</v>
      </c>
      <c r="G12" s="40" t="s">
        <v>65</v>
      </c>
      <c r="H12" s="40" t="s">
        <v>65</v>
      </c>
      <c r="I12" s="43" t="s">
        <v>50</v>
      </c>
      <c r="J12" s="44">
        <f t="shared" si="1"/>
        <v>36000</v>
      </c>
      <c r="K12" s="44">
        <f>3000*12</f>
        <v>36000</v>
      </c>
      <c r="L12" s="45">
        <v>0</v>
      </c>
      <c r="M12" s="46" t="s">
        <v>61</v>
      </c>
      <c r="N12" s="47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9"/>
      <c r="AC12" s="50"/>
      <c r="AD12" s="50"/>
      <c r="AE12" s="51"/>
      <c r="AF12" s="50"/>
      <c r="AG12" s="48"/>
      <c r="AH12" s="48"/>
      <c r="AI12" s="48"/>
      <c r="AJ12" s="48"/>
      <c r="AK12" s="48"/>
      <c r="AL12" s="48"/>
      <c r="AM12" s="48"/>
      <c r="AN12" s="48"/>
      <c r="AO12" s="49"/>
      <c r="AP12" s="52"/>
    </row>
    <row r="13" spans="1:42" s="53" customFormat="1" ht="33.75">
      <c r="A13" s="39">
        <v>50203090</v>
      </c>
      <c r="B13" s="40" t="s">
        <v>68</v>
      </c>
      <c r="C13" s="41" t="s">
        <v>59</v>
      </c>
      <c r="D13" s="41" t="s">
        <v>36</v>
      </c>
      <c r="E13" s="42" t="s">
        <v>61</v>
      </c>
      <c r="F13" s="42" t="str">
        <f>IF(D13="","",IF((OR(D13=data_validation!A$1,D13=data_validation!A$2)),"Indicate Date","N/A"))</f>
        <v>N/A</v>
      </c>
      <c r="G13" s="40" t="s">
        <v>62</v>
      </c>
      <c r="H13" s="40" t="s">
        <v>62</v>
      </c>
      <c r="I13" s="43" t="s">
        <v>50</v>
      </c>
      <c r="J13" s="44">
        <f t="shared" si="1"/>
        <v>180000</v>
      </c>
      <c r="K13" s="44">
        <f>15000*12</f>
        <v>180000</v>
      </c>
      <c r="L13" s="45">
        <v>0</v>
      </c>
      <c r="M13" s="46" t="s">
        <v>61</v>
      </c>
      <c r="N13" s="56"/>
      <c r="O13" s="50"/>
      <c r="P13" s="57"/>
      <c r="Q13" s="57"/>
      <c r="R13" s="57"/>
      <c r="S13" s="57"/>
      <c r="T13" s="57"/>
      <c r="U13" s="57"/>
      <c r="V13" s="57"/>
      <c r="W13" s="57"/>
      <c r="X13" s="50"/>
      <c r="Y13" s="50"/>
      <c r="Z13" s="57"/>
      <c r="AA13" s="50"/>
      <c r="AB13" s="51"/>
      <c r="AC13" s="58"/>
      <c r="AD13" s="58"/>
      <c r="AE13" s="59"/>
      <c r="AF13" s="60"/>
      <c r="AG13" s="50"/>
      <c r="AH13" s="50"/>
      <c r="AI13" s="50"/>
      <c r="AJ13" s="50"/>
      <c r="AK13" s="50"/>
      <c r="AL13" s="50"/>
      <c r="AM13" s="50"/>
      <c r="AN13" s="57"/>
      <c r="AO13" s="51"/>
      <c r="AP13" s="52"/>
    </row>
    <row r="14" spans="1:42" s="53" customFormat="1" ht="22.5">
      <c r="A14" s="39">
        <v>50204010</v>
      </c>
      <c r="B14" s="40" t="s">
        <v>69</v>
      </c>
      <c r="C14" s="43" t="s">
        <v>59</v>
      </c>
      <c r="D14" s="41" t="s">
        <v>34</v>
      </c>
      <c r="E14" s="42" t="str">
        <f>IF(D14="","",IF((OR(D14=data_validation!A$1,D14=data_validation!A$2,D14=data_validation!A$5,D14=data_validation!A$6,D14=data_validation!A$14,D14=data_validation!A$16)),"Indicate Date","N/A"))</f>
        <v>N/A</v>
      </c>
      <c r="F14" s="42" t="str">
        <f>IF(D14="","",IF((OR(D14=data_validation!A$1,D14=data_validation!A$2)),"Indicate Date","N/A"))</f>
        <v>N/A</v>
      </c>
      <c r="G14" s="40" t="s">
        <v>65</v>
      </c>
      <c r="H14" s="40" t="s">
        <v>65</v>
      </c>
      <c r="I14" s="43" t="s">
        <v>50</v>
      </c>
      <c r="J14" s="44">
        <f t="shared" si="1"/>
        <v>14400</v>
      </c>
      <c r="K14" s="44">
        <f>1200*12</f>
        <v>14400</v>
      </c>
      <c r="L14" s="45">
        <v>0</v>
      </c>
      <c r="M14" s="46" t="s">
        <v>61</v>
      </c>
      <c r="N14" s="47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9"/>
      <c r="AC14" s="50"/>
      <c r="AD14" s="50"/>
      <c r="AE14" s="51"/>
      <c r="AF14" s="50"/>
      <c r="AG14" s="48"/>
      <c r="AH14" s="48"/>
      <c r="AI14" s="48"/>
      <c r="AJ14" s="48"/>
      <c r="AK14" s="48"/>
      <c r="AL14" s="48"/>
      <c r="AM14" s="48"/>
      <c r="AN14" s="48"/>
      <c r="AO14" s="49"/>
      <c r="AP14" s="52"/>
    </row>
    <row r="15" spans="1:42" s="53" customFormat="1" ht="33.75">
      <c r="A15" s="39">
        <v>50213050</v>
      </c>
      <c r="B15" s="40" t="s">
        <v>70</v>
      </c>
      <c r="C15" s="43" t="s">
        <v>59</v>
      </c>
      <c r="D15" s="41" t="s">
        <v>71</v>
      </c>
      <c r="E15" s="42" t="str">
        <f>IF(D15="","",IF((OR(D15=data_validation!A$1,D15=data_validation!A$2,D15=data_validation!A$5,D15=data_validation!A$6,D15=data_validation!A$14,D15=data_validation!A$16)),"Indicate Date","N/A"))</f>
        <v>N/A</v>
      </c>
      <c r="F15" s="42" t="str">
        <f>IF(D15="","",IF((OR(D15=data_validation!A$1,D15=data_validation!A$2)),"Indicate Date","N/A"))</f>
        <v>N/A</v>
      </c>
      <c r="G15" s="42" t="s">
        <v>72</v>
      </c>
      <c r="H15" s="42" t="s">
        <v>72</v>
      </c>
      <c r="I15" s="43" t="s">
        <v>50</v>
      </c>
      <c r="J15" s="44">
        <f t="shared" ref="J15:J26" si="2">SUM(K15:L15)</f>
        <v>50400</v>
      </c>
      <c r="K15" s="44">
        <f>4200*12</f>
        <v>50400</v>
      </c>
      <c r="L15" s="45">
        <v>0</v>
      </c>
      <c r="M15" s="46" t="s">
        <v>61</v>
      </c>
      <c r="N15" s="47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9"/>
      <c r="AC15" s="50"/>
      <c r="AD15" s="50"/>
      <c r="AE15" s="51"/>
      <c r="AF15" s="50"/>
      <c r="AG15" s="48"/>
      <c r="AH15" s="48"/>
      <c r="AI15" s="48"/>
      <c r="AJ15" s="48"/>
      <c r="AK15" s="48"/>
      <c r="AL15" s="48"/>
      <c r="AM15" s="48"/>
      <c r="AN15" s="48"/>
      <c r="AO15" s="49"/>
      <c r="AP15" s="52"/>
    </row>
    <row r="16" spans="1:42" s="53" customFormat="1" ht="22.5">
      <c r="A16" s="39">
        <v>50213040</v>
      </c>
      <c r="B16" s="40" t="s">
        <v>73</v>
      </c>
      <c r="C16" s="43" t="s">
        <v>59</v>
      </c>
      <c r="D16" s="41" t="s">
        <v>71</v>
      </c>
      <c r="E16" s="42" t="str">
        <f>IF(D16="","",IF((OR(D16=data_validation!A$1,D16=data_validation!A$2,D16=data_validation!A$5,D16=data_validation!A$6,D16=data_validation!A$14,D16=data_validation!A$16)),"Indicate Date","N/A"))</f>
        <v>N/A</v>
      </c>
      <c r="F16" s="42" t="str">
        <f>IF(D16="","",IF((OR(D16=data_validation!A$1,D16=data_validation!A$2)),"Indicate Date","N/A"))</f>
        <v>N/A</v>
      </c>
      <c r="G16" s="42" t="s">
        <v>72</v>
      </c>
      <c r="H16" s="42" t="s">
        <v>72</v>
      </c>
      <c r="I16" s="43" t="s">
        <v>50</v>
      </c>
      <c r="J16" s="44">
        <f t="shared" si="2"/>
        <v>48000</v>
      </c>
      <c r="K16" s="44">
        <f>4000*12</f>
        <v>48000</v>
      </c>
      <c r="L16" s="45">
        <v>0</v>
      </c>
      <c r="M16" s="46" t="s">
        <v>61</v>
      </c>
      <c r="N16" s="47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9"/>
      <c r="AC16" s="50"/>
      <c r="AD16" s="50"/>
      <c r="AE16" s="51"/>
      <c r="AF16" s="50"/>
      <c r="AG16" s="48"/>
      <c r="AH16" s="48"/>
      <c r="AI16" s="48"/>
      <c r="AJ16" s="48"/>
      <c r="AK16" s="48"/>
      <c r="AL16" s="48"/>
      <c r="AM16" s="48"/>
      <c r="AN16" s="48"/>
      <c r="AO16" s="49"/>
      <c r="AP16" s="52"/>
    </row>
    <row r="17" spans="1:42" s="53" customFormat="1" ht="12.75">
      <c r="A17" s="39">
        <v>50299040</v>
      </c>
      <c r="B17" s="40" t="s">
        <v>74</v>
      </c>
      <c r="C17" s="43" t="s">
        <v>59</v>
      </c>
      <c r="D17" s="41" t="s">
        <v>34</v>
      </c>
      <c r="E17" s="42" t="str">
        <f>IF(D17="","",IF((OR(D17=data_validation!A$1,D17=data_validation!A$2,D17=data_validation!A$5,D17=data_validation!A$6,D17=data_validation!A$14,D17=data_validation!A$16)),"Indicate Date","N/A"))</f>
        <v>N/A</v>
      </c>
      <c r="F17" s="42" t="str">
        <f>IF(D17="","",IF((OR(D17=data_validation!A$1,D17=data_validation!A$2)),"Indicate Date","N/A"))</f>
        <v>N/A</v>
      </c>
      <c r="G17" s="42" t="s">
        <v>75</v>
      </c>
      <c r="H17" s="42" t="s">
        <v>75</v>
      </c>
      <c r="I17" s="43" t="s">
        <v>50</v>
      </c>
      <c r="J17" s="44">
        <f t="shared" si="2"/>
        <v>20000</v>
      </c>
      <c r="K17" s="44">
        <v>20000</v>
      </c>
      <c r="L17" s="45">
        <v>0</v>
      </c>
      <c r="M17" s="46" t="s">
        <v>61</v>
      </c>
      <c r="N17" s="47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9"/>
      <c r="AC17" s="50"/>
      <c r="AD17" s="50"/>
      <c r="AE17" s="51"/>
      <c r="AF17" s="50"/>
      <c r="AG17" s="48"/>
      <c r="AH17" s="48"/>
      <c r="AI17" s="48"/>
      <c r="AJ17" s="48"/>
      <c r="AK17" s="48"/>
      <c r="AL17" s="48"/>
      <c r="AM17" s="48"/>
      <c r="AN17" s="48"/>
      <c r="AO17" s="49"/>
      <c r="AP17" s="52"/>
    </row>
    <row r="18" spans="1:42" s="53" customFormat="1" ht="33.75">
      <c r="A18" s="39">
        <v>50299090</v>
      </c>
      <c r="B18" s="40" t="s">
        <v>76</v>
      </c>
      <c r="C18" s="43" t="s">
        <v>59</v>
      </c>
      <c r="D18" s="41" t="s">
        <v>71</v>
      </c>
      <c r="E18" s="42" t="str">
        <f>IF(D18="","",IF((OR(D18=data_validation!A$1,D18=data_validation!A$2,D18=data_validation!A$5,D18=data_validation!A$6,D18=data_validation!A$14,D18=data_validation!A$16)),"Indicate Date","N/A"))</f>
        <v>N/A</v>
      </c>
      <c r="F18" s="42" t="str">
        <f>IF(D18="","",IF((OR(D18=data_validation!A$1,D18=data_validation!A$2)),"Indicate Date","N/A"))</f>
        <v>N/A</v>
      </c>
      <c r="G18" s="42" t="s">
        <v>75</v>
      </c>
      <c r="H18" s="42" t="s">
        <v>75</v>
      </c>
      <c r="I18" s="43" t="s">
        <v>50</v>
      </c>
      <c r="J18" s="44">
        <f t="shared" si="2"/>
        <v>211200</v>
      </c>
      <c r="K18" s="44">
        <f>(800*22*12)</f>
        <v>211200</v>
      </c>
      <c r="L18" s="45">
        <v>0</v>
      </c>
      <c r="M18" s="46" t="s">
        <v>61</v>
      </c>
      <c r="N18" s="47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9"/>
      <c r="AC18" s="50"/>
      <c r="AD18" s="50"/>
      <c r="AE18" s="51"/>
      <c r="AF18" s="50"/>
      <c r="AG18" s="48"/>
      <c r="AH18" s="48"/>
      <c r="AI18" s="48"/>
      <c r="AJ18" s="48"/>
      <c r="AK18" s="48"/>
      <c r="AL18" s="48"/>
      <c r="AM18" s="48"/>
      <c r="AN18" s="48"/>
      <c r="AO18" s="49"/>
      <c r="AP18" s="52"/>
    </row>
    <row r="19" spans="1:42" s="53" customFormat="1" ht="12.75">
      <c r="A19" s="39">
        <v>50212030</v>
      </c>
      <c r="B19" s="40" t="s">
        <v>77</v>
      </c>
      <c r="C19" s="43" t="s">
        <v>59</v>
      </c>
      <c r="D19" s="41" t="s">
        <v>34</v>
      </c>
      <c r="E19" s="42" t="str">
        <f>IF(D19="","",IF((OR(D19=data_validation!A$1,D19=data_validation!A$2,D19=data_validation!A$5,D19=data_validation!A$6,D19=data_validation!A$14,D19=data_validation!A$16)),"Indicate Date","N/A"))</f>
        <v>N/A</v>
      </c>
      <c r="F19" s="42" t="str">
        <f>IF(D19="","",IF((OR(D19=data_validation!A$1,D19=data_validation!A$2)),"Indicate Date","N/A"))</f>
        <v>N/A</v>
      </c>
      <c r="G19" s="42" t="s">
        <v>65</v>
      </c>
      <c r="H19" s="42" t="s">
        <v>65</v>
      </c>
      <c r="I19" s="43" t="s">
        <v>50</v>
      </c>
      <c r="J19" s="44">
        <f t="shared" si="2"/>
        <v>108000</v>
      </c>
      <c r="K19" s="44">
        <f>9000*12</f>
        <v>108000</v>
      </c>
      <c r="L19" s="45">
        <v>0</v>
      </c>
      <c r="M19" s="46" t="s">
        <v>61</v>
      </c>
      <c r="N19" s="47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9"/>
      <c r="AC19" s="50"/>
      <c r="AD19" s="50"/>
      <c r="AE19" s="51"/>
      <c r="AF19" s="50"/>
      <c r="AG19" s="48"/>
      <c r="AH19" s="48"/>
      <c r="AI19" s="48"/>
      <c r="AJ19" s="48"/>
      <c r="AK19" s="48"/>
      <c r="AL19" s="48"/>
      <c r="AM19" s="48"/>
      <c r="AN19" s="48"/>
      <c r="AO19" s="49"/>
      <c r="AP19" s="52"/>
    </row>
    <row r="20" spans="1:42" s="53" customFormat="1" ht="22.5">
      <c r="A20" s="39">
        <v>50205030</v>
      </c>
      <c r="B20" s="40" t="s">
        <v>78</v>
      </c>
      <c r="C20" s="43" t="s">
        <v>59</v>
      </c>
      <c r="D20" s="41" t="s">
        <v>34</v>
      </c>
      <c r="E20" s="42" t="str">
        <f>IF(D20="","",IF((OR(D20=data_validation!A$1,D20=data_validation!A$2,D20=data_validation!A$5,D20=data_validation!A$6,D20=data_validation!A$14,D20=data_validation!A$16)),"Indicate Date","N/A"))</f>
        <v>N/A</v>
      </c>
      <c r="F20" s="42" t="str">
        <f>IF(D20="","",IF((OR(D20=data_validation!A$1,D20=data_validation!A$2)),"Indicate Date","N/A"))</f>
        <v>N/A</v>
      </c>
      <c r="G20" s="42" t="s">
        <v>65</v>
      </c>
      <c r="H20" s="42" t="s">
        <v>65</v>
      </c>
      <c r="I20" s="43" t="s">
        <v>50</v>
      </c>
      <c r="J20" s="44">
        <f t="shared" si="2"/>
        <v>52000</v>
      </c>
      <c r="K20" s="44">
        <f>10000+(3500*12)</f>
        <v>52000</v>
      </c>
      <c r="L20" s="45">
        <v>0</v>
      </c>
      <c r="M20" s="46" t="s">
        <v>61</v>
      </c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9"/>
      <c r="AC20" s="50"/>
      <c r="AD20" s="50"/>
      <c r="AE20" s="51"/>
      <c r="AF20" s="50"/>
      <c r="AG20" s="48"/>
      <c r="AH20" s="48"/>
      <c r="AI20" s="48"/>
      <c r="AJ20" s="48"/>
      <c r="AK20" s="48"/>
      <c r="AL20" s="48"/>
      <c r="AM20" s="48"/>
      <c r="AN20" s="48"/>
      <c r="AO20" s="49"/>
      <c r="AP20" s="52"/>
    </row>
    <row r="21" spans="1:42" s="53" customFormat="1" ht="22.5">
      <c r="A21" s="39">
        <v>50201010</v>
      </c>
      <c r="B21" s="40" t="s">
        <v>79</v>
      </c>
      <c r="C21" s="43" t="s">
        <v>59</v>
      </c>
      <c r="D21" s="41" t="s">
        <v>71</v>
      </c>
      <c r="E21" s="42" t="str">
        <f>IF(D21="","",IF((OR(D21=data_validation!A$1,D21=data_validation!A$2,D21=data_validation!A$5,D21=data_validation!A$6,D21=data_validation!A$14,D21=data_validation!A$16)),"Indicate Date","N/A"))</f>
        <v>N/A</v>
      </c>
      <c r="F21" s="42" t="str">
        <f>IF(D21="","",IF((OR(D21=data_validation!A$1,D21=data_validation!A$2)),"Indicate Date","N/A"))</f>
        <v>N/A</v>
      </c>
      <c r="G21" s="42" t="s">
        <v>75</v>
      </c>
      <c r="H21" s="42" t="s">
        <v>75</v>
      </c>
      <c r="I21" s="43" t="s">
        <v>50</v>
      </c>
      <c r="J21" s="44">
        <f t="shared" si="2"/>
        <v>576000</v>
      </c>
      <c r="K21" s="44">
        <f>((2200*5)+5000)*3*12</f>
        <v>576000</v>
      </c>
      <c r="L21" s="45">
        <v>0</v>
      </c>
      <c r="M21" s="46" t="s">
        <v>61</v>
      </c>
      <c r="N21" s="47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9"/>
      <c r="AC21" s="50"/>
      <c r="AD21" s="50"/>
      <c r="AE21" s="51"/>
      <c r="AF21" s="50"/>
      <c r="AG21" s="48"/>
      <c r="AH21" s="48"/>
      <c r="AI21" s="48"/>
      <c r="AJ21" s="48"/>
      <c r="AK21" s="48"/>
      <c r="AL21" s="48"/>
      <c r="AM21" s="48"/>
      <c r="AN21" s="48"/>
      <c r="AO21" s="49"/>
      <c r="AP21" s="52"/>
    </row>
    <row r="22" spans="1:42" s="53" customFormat="1" ht="12.75">
      <c r="A22" s="39">
        <v>50203020</v>
      </c>
      <c r="B22" s="40" t="s">
        <v>80</v>
      </c>
      <c r="C22" s="43" t="s">
        <v>59</v>
      </c>
      <c r="D22" s="41" t="s">
        <v>81</v>
      </c>
      <c r="E22" s="42" t="s">
        <v>61</v>
      </c>
      <c r="F22" s="42" t="str">
        <f>IF(D22="","",IF((OR(D22=data_validation!A$1,D22=data_validation!A$2)),"Indicate Date","N/A"))</f>
        <v>N/A</v>
      </c>
      <c r="G22" s="42" t="s">
        <v>72</v>
      </c>
      <c r="H22" s="42" t="s">
        <v>72</v>
      </c>
      <c r="I22" s="43" t="s">
        <v>50</v>
      </c>
      <c r="J22" s="44">
        <f t="shared" si="2"/>
        <v>14400</v>
      </c>
      <c r="K22" s="44">
        <f>1200*12</f>
        <v>14400</v>
      </c>
      <c r="L22" s="45">
        <v>0</v>
      </c>
      <c r="M22" s="46" t="s">
        <v>61</v>
      </c>
      <c r="N22" s="4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9"/>
      <c r="AC22" s="50"/>
      <c r="AD22" s="50"/>
      <c r="AE22" s="51"/>
      <c r="AF22" s="50"/>
      <c r="AG22" s="48"/>
      <c r="AH22" s="48"/>
      <c r="AI22" s="48"/>
      <c r="AJ22" s="48"/>
      <c r="AK22" s="48"/>
      <c r="AL22" s="48"/>
      <c r="AM22" s="48"/>
      <c r="AN22" s="48"/>
      <c r="AO22" s="49"/>
      <c r="AP22" s="52"/>
    </row>
    <row r="23" spans="1:42" s="53" customFormat="1" ht="12.75">
      <c r="A23" s="61">
        <v>50299090</v>
      </c>
      <c r="B23" s="62" t="s">
        <v>83</v>
      </c>
      <c r="C23" s="43" t="s">
        <v>59</v>
      </c>
      <c r="D23" s="63" t="s">
        <v>41</v>
      </c>
      <c r="E23" s="42" t="s">
        <v>61</v>
      </c>
      <c r="F23" s="42" t="str">
        <f>IF(D23="","",IF((OR(D23=data_validation!A$1,D23=data_validation!A$2)),"Indicate Date","N/A"))</f>
        <v>N/A</v>
      </c>
      <c r="G23" s="42" t="s">
        <v>72</v>
      </c>
      <c r="H23" s="42" t="s">
        <v>72</v>
      </c>
      <c r="I23" s="64" t="s">
        <v>50</v>
      </c>
      <c r="J23" s="44">
        <f t="shared" si="2"/>
        <v>150000</v>
      </c>
      <c r="K23" s="65">
        <v>150000</v>
      </c>
      <c r="L23" s="45">
        <v>0</v>
      </c>
      <c r="M23" s="46" t="s">
        <v>61</v>
      </c>
      <c r="N23" s="47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9"/>
      <c r="AC23" s="50"/>
      <c r="AD23" s="50"/>
      <c r="AE23" s="51"/>
      <c r="AF23" s="50"/>
      <c r="AG23" s="48"/>
      <c r="AH23" s="48"/>
      <c r="AI23" s="48"/>
      <c r="AJ23" s="48"/>
      <c r="AK23" s="48"/>
      <c r="AL23" s="48"/>
      <c r="AM23" s="48"/>
      <c r="AN23" s="48"/>
      <c r="AO23" s="49"/>
      <c r="AP23" s="52"/>
    </row>
    <row r="24" spans="1:42" s="53" customFormat="1" ht="33.75">
      <c r="A24" s="74">
        <v>50203990</v>
      </c>
      <c r="B24" s="75" t="s">
        <v>82</v>
      </c>
      <c r="C24" s="76" t="s">
        <v>59</v>
      </c>
      <c r="D24" s="77" t="s">
        <v>36</v>
      </c>
      <c r="E24" s="78" t="s">
        <v>61</v>
      </c>
      <c r="F24" s="78" t="str">
        <f>IF(D24="","",IF((OR(D24=data_validation!A$1,D24=data_validation!A$2)),"Indicate Date","N/A"))</f>
        <v>N/A</v>
      </c>
      <c r="G24" s="75" t="s">
        <v>62</v>
      </c>
      <c r="H24" s="75" t="s">
        <v>62</v>
      </c>
      <c r="I24" s="76" t="s">
        <v>50</v>
      </c>
      <c r="J24" s="79">
        <f t="shared" ref="J24:J25" si="3">SUM(K24:L24)</f>
        <v>36000</v>
      </c>
      <c r="K24" s="79">
        <f>3000*12</f>
        <v>36000</v>
      </c>
      <c r="L24" s="80">
        <v>0</v>
      </c>
      <c r="M24" s="81" t="s">
        <v>61</v>
      </c>
      <c r="N24" s="47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9"/>
      <c r="AC24" s="50"/>
      <c r="AD24" s="50"/>
      <c r="AE24" s="51"/>
      <c r="AF24" s="50"/>
      <c r="AG24" s="48"/>
      <c r="AH24" s="48"/>
      <c r="AI24" s="48"/>
      <c r="AJ24" s="48"/>
      <c r="AK24" s="48"/>
      <c r="AL24" s="48"/>
      <c r="AM24" s="48"/>
      <c r="AN24" s="48"/>
      <c r="AO24" s="49"/>
      <c r="AP24" s="52"/>
    </row>
    <row r="25" spans="1:42" s="53" customFormat="1" ht="22.5">
      <c r="A25" s="82">
        <v>10699030</v>
      </c>
      <c r="B25" s="83" t="s">
        <v>84</v>
      </c>
      <c r="C25" s="84" t="s">
        <v>59</v>
      </c>
      <c r="D25" s="85" t="s">
        <v>32</v>
      </c>
      <c r="E25" s="86" t="s">
        <v>87</v>
      </c>
      <c r="F25" s="90"/>
      <c r="G25" s="83"/>
      <c r="H25" s="83"/>
      <c r="I25" s="84" t="s">
        <v>53</v>
      </c>
      <c r="J25" s="87">
        <f t="shared" si="3"/>
        <v>765928.2</v>
      </c>
      <c r="K25" s="87">
        <v>765928.2</v>
      </c>
      <c r="L25" s="88">
        <v>0</v>
      </c>
      <c r="M25" s="89" t="s">
        <v>61</v>
      </c>
      <c r="N25" s="47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9"/>
      <c r="AC25" s="50"/>
      <c r="AD25" s="50"/>
      <c r="AE25" s="51"/>
      <c r="AF25" s="50"/>
      <c r="AG25" s="48"/>
      <c r="AH25" s="48"/>
      <c r="AI25" s="48"/>
      <c r="AJ25" s="48"/>
      <c r="AK25" s="48"/>
      <c r="AL25" s="48"/>
      <c r="AM25" s="48"/>
      <c r="AN25" s="48"/>
      <c r="AO25" s="49"/>
      <c r="AP25" s="52"/>
    </row>
    <row r="26" spans="1:42" s="53" customFormat="1" ht="23.25" thickBot="1">
      <c r="A26" s="66">
        <v>10699030</v>
      </c>
      <c r="B26" s="67" t="s">
        <v>85</v>
      </c>
      <c r="C26" s="68" t="s">
        <v>59</v>
      </c>
      <c r="D26" s="69" t="s">
        <v>32</v>
      </c>
      <c r="E26" s="70" t="s">
        <v>87</v>
      </c>
      <c r="F26" s="70"/>
      <c r="G26" s="67"/>
      <c r="H26" s="67"/>
      <c r="I26" s="105" t="s">
        <v>53</v>
      </c>
      <c r="J26" s="71">
        <f t="shared" si="2"/>
        <v>1167974.32</v>
      </c>
      <c r="K26" s="71">
        <v>1167974.32</v>
      </c>
      <c r="L26" s="72">
        <v>0</v>
      </c>
      <c r="M26" s="73" t="s">
        <v>61</v>
      </c>
      <c r="N26" s="47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9"/>
      <c r="AC26" s="50"/>
      <c r="AD26" s="50"/>
      <c r="AE26" s="51"/>
      <c r="AF26" s="50"/>
      <c r="AG26" s="48"/>
      <c r="AH26" s="48"/>
      <c r="AI26" s="48"/>
      <c r="AJ26" s="48"/>
      <c r="AK26" s="48"/>
      <c r="AL26" s="48"/>
      <c r="AM26" s="48"/>
      <c r="AN26" s="48"/>
      <c r="AO26" s="49"/>
      <c r="AP26" s="52"/>
    </row>
    <row r="27" spans="1:42" ht="21" customHeight="1">
      <c r="I27" s="8" t="s">
        <v>17</v>
      </c>
      <c r="J27" s="37">
        <f>SUM(J8:J26)</f>
        <v>5596420.9171200003</v>
      </c>
    </row>
    <row r="28" spans="1:42" ht="36.75" customHeight="1">
      <c r="K28" s="38"/>
    </row>
    <row r="29" spans="1:42" ht="14.25" customHeight="1">
      <c r="B29" s="4" t="s">
        <v>88</v>
      </c>
      <c r="D29" s="4" t="s">
        <v>91</v>
      </c>
      <c r="G29" s="103" t="s">
        <v>95</v>
      </c>
    </row>
    <row r="30" spans="1:42" ht="24.75" customHeight="1" thickBot="1">
      <c r="A30" s="104"/>
      <c r="B30" s="99"/>
      <c r="D30" s="100" t="s">
        <v>92</v>
      </c>
      <c r="F30" s="98"/>
      <c r="G30" s="99"/>
      <c r="H30" s="99"/>
    </row>
    <row r="31" spans="1:42" ht="15" customHeight="1">
      <c r="B31" s="100" t="s">
        <v>89</v>
      </c>
      <c r="G31" s="100" t="s">
        <v>96</v>
      </c>
      <c r="H31" s="102"/>
    </row>
    <row r="32" spans="1:42" ht="15" customHeight="1" thickBot="1">
      <c r="B32" s="4" t="s">
        <v>90</v>
      </c>
      <c r="D32" s="99"/>
      <c r="G32" s="4" t="s">
        <v>97</v>
      </c>
    </row>
    <row r="33" spans="4:4" ht="15" customHeight="1">
      <c r="D33" s="100" t="s">
        <v>93</v>
      </c>
    </row>
    <row r="34" spans="4:4" ht="12.75" customHeight="1">
      <c r="D34" s="4" t="s">
        <v>94</v>
      </c>
    </row>
  </sheetData>
  <sheetProtection formatCells="0" formatColumns="0" formatRows="0" insertColumns="0" insertRows="0" deleteColumns="0" deleteRows="0" sort="0" autoFilter="0"/>
  <mergeCells count="16">
    <mergeCell ref="I6:I7"/>
    <mergeCell ref="A6:A7"/>
    <mergeCell ref="B6:B7"/>
    <mergeCell ref="C6:C7"/>
    <mergeCell ref="D6:D7"/>
    <mergeCell ref="E6:H6"/>
    <mergeCell ref="AC6:AE6"/>
    <mergeCell ref="AF6:AF7"/>
    <mergeCell ref="AG6:AO6"/>
    <mergeCell ref="AP6:AP7"/>
    <mergeCell ref="J6:L6"/>
    <mergeCell ref="M6:M7"/>
    <mergeCell ref="N6:N7"/>
    <mergeCell ref="O6:O7"/>
    <mergeCell ref="P6:AA6"/>
    <mergeCell ref="AB6:AB7"/>
  </mergeCells>
  <conditionalFormatting sqref="E8:H23 E26:H26">
    <cfRule type="cellIs" dxfId="10" priority="11" stopIfTrue="1" operator="equal">
      <formula>"Indicate Date"</formula>
    </cfRule>
  </conditionalFormatting>
  <conditionalFormatting sqref="J8:J23 J26">
    <cfRule type="cellIs" dxfId="9" priority="12" stopIfTrue="1" operator="equal">
      <formula>0</formula>
    </cfRule>
  </conditionalFormatting>
  <conditionalFormatting sqref="K13:O13 X13:Y13 AA13 AF13:AM13 W8:AA8 AC8:AD12 AF8:AN12 K9:AA12 K14:AA20 AF14:AN23 AC14:AD23 AP8:AP23 I8:I23 L10:L23 M11:M23 K8:U8 L21:AA21 A8:D23 K22:AA23 K26:AA26 A26:D26 AP26 AC26:AD26 AF26:AN26">
    <cfRule type="expression" dxfId="8" priority="9" stopIfTrue="1">
      <formula>LEN(TRIM(A8))=0</formula>
    </cfRule>
  </conditionalFormatting>
  <conditionalFormatting sqref="E24:H24">
    <cfRule type="cellIs" dxfId="7" priority="7" stopIfTrue="1" operator="equal">
      <formula>"Indicate Date"</formula>
    </cfRule>
  </conditionalFormatting>
  <conditionalFormatting sqref="J24">
    <cfRule type="cellIs" dxfId="6" priority="8" stopIfTrue="1" operator="equal">
      <formula>0</formula>
    </cfRule>
  </conditionalFormatting>
  <conditionalFormatting sqref="K24:AA24 A24:D24 I24 AP24 AC24:AD24 AF24:AN24">
    <cfRule type="expression" dxfId="5" priority="6" stopIfTrue="1">
      <formula>LEN(TRIM(A24))=0</formula>
    </cfRule>
  </conditionalFormatting>
  <conditionalFormatting sqref="E25:H25">
    <cfRule type="cellIs" dxfId="4" priority="4" stopIfTrue="1" operator="equal">
      <formula>"Indicate Date"</formula>
    </cfRule>
  </conditionalFormatting>
  <conditionalFormatting sqref="J25">
    <cfRule type="cellIs" dxfId="3" priority="5" stopIfTrue="1" operator="equal">
      <formula>0</formula>
    </cfRule>
  </conditionalFormatting>
  <conditionalFormatting sqref="K25:AA25 A25:D25 I25 AP25 AC25:AD25 AF25:AN25">
    <cfRule type="expression" dxfId="2" priority="3" stopIfTrue="1">
      <formula>LEN(TRIM(A25))=0</formula>
    </cfRule>
  </conditionalFormatting>
  <conditionalFormatting sqref="I26">
    <cfRule type="expression" dxfId="1" priority="2" stopIfTrue="1">
      <formula>LEN(TRIM(I26))=0</formula>
    </cfRule>
  </conditionalFormatting>
  <conditionalFormatting sqref="K21">
    <cfRule type="expression" dxfId="0" priority="1" stopIfTrue="1">
      <formula>LEN(TRIM(K21))=0</formula>
    </cfRule>
  </conditionalFormatting>
  <pageMargins left="0.1701" right="0.1701" top="1.2957000000000001" bottom="0.41" header="1" footer="0.2"/>
  <pageSetup paperSize="9" fitToWidth="0" fitToHeight="0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data_validation!$A$1:$A$19</xm:f>
          </x14:formula1>
          <xm:sqref>D5:D28 D31:D32 D35:D203</xm:sqref>
        </x14:dataValidation>
        <x14:dataValidation type="list" allowBlank="1" showErrorMessage="1">
          <x14:formula1>
            <xm:f>data_validation!$B$1:$B$6</xm:f>
          </x14:formula1>
          <xm:sqref>I5:I202</xm:sqref>
        </x14:dataValidation>
        <x14:dataValidation type="list" allowBlank="1">
          <x14:formula1>
            <xm:f>data_validation!$B$1:$B$6</xm:f>
          </x14:formula1>
          <xm:sqref>I203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4.25"/>
  <cols>
    <col min="1" max="1" width="24.75" customWidth="1"/>
    <col min="2" max="256" width="8.375" customWidth="1"/>
    <col min="257" max="1024" width="9" customWidth="1"/>
  </cols>
  <sheetData>
    <row r="1" spans="1:2">
      <c r="A1" s="9" t="s">
        <v>32</v>
      </c>
      <c r="B1" s="9" t="s">
        <v>50</v>
      </c>
    </row>
    <row r="2" spans="1:2">
      <c r="A2" s="9" t="s">
        <v>33</v>
      </c>
      <c r="B2" s="9" t="s">
        <v>51</v>
      </c>
    </row>
    <row r="3" spans="1:2">
      <c r="A3" s="9" t="s">
        <v>34</v>
      </c>
      <c r="B3" s="9" t="s">
        <v>52</v>
      </c>
    </row>
    <row r="4" spans="1:2">
      <c r="A4" s="9" t="s">
        <v>35</v>
      </c>
      <c r="B4" s="9" t="s">
        <v>53</v>
      </c>
    </row>
    <row r="5" spans="1:2">
      <c r="A5" s="9" t="s">
        <v>36</v>
      </c>
      <c r="B5" s="9" t="s">
        <v>54</v>
      </c>
    </row>
    <row r="6" spans="1:2">
      <c r="A6" s="9" t="s">
        <v>37</v>
      </c>
      <c r="B6" s="9" t="s">
        <v>55</v>
      </c>
    </row>
    <row r="7" spans="1:2">
      <c r="A7" s="9" t="s">
        <v>38</v>
      </c>
      <c r="B7" s="9"/>
    </row>
    <row r="8" spans="1:2">
      <c r="A8" s="9" t="s">
        <v>39</v>
      </c>
    </row>
    <row r="9" spans="1:2">
      <c r="A9" s="9" t="s">
        <v>40</v>
      </c>
    </row>
    <row r="10" spans="1:2">
      <c r="A10" s="9" t="s">
        <v>41</v>
      </c>
      <c r="B10" s="9"/>
    </row>
    <row r="11" spans="1:2">
      <c r="A11" s="9" t="s">
        <v>42</v>
      </c>
    </row>
    <row r="12" spans="1:2">
      <c r="A12" s="9" t="s">
        <v>43</v>
      </c>
    </row>
    <row r="13" spans="1:2">
      <c r="A13" s="9" t="s">
        <v>44</v>
      </c>
    </row>
    <row r="14" spans="1:2">
      <c r="A14" s="9" t="s">
        <v>45</v>
      </c>
      <c r="B14" s="9"/>
    </row>
    <row r="15" spans="1:2">
      <c r="A15" s="9" t="s">
        <v>46</v>
      </c>
    </row>
    <row r="16" spans="1:2">
      <c r="A16" s="9" t="s">
        <v>47</v>
      </c>
    </row>
    <row r="17" spans="1:1">
      <c r="A17" s="9" t="s">
        <v>48</v>
      </c>
    </row>
    <row r="18" spans="1:1">
      <c r="A18" s="9" t="s">
        <v>49</v>
      </c>
    </row>
    <row r="19" spans="1:1">
      <c r="A19" t="s">
        <v>56</v>
      </c>
    </row>
  </sheetData>
  <pageMargins left="0.70000000000000007" right="0.70000000000000007" top="1.0457000000000001" bottom="1.045700000000000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 2020</vt:lpstr>
      <vt:lpstr>data_validation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HP-PC</cp:lastModifiedBy>
  <cp:revision>8</cp:revision>
  <cp:lastPrinted>2019-09-30T09:26:32Z</cp:lastPrinted>
  <dcterms:created xsi:type="dcterms:W3CDTF">2017-12-08T03:24:52Z</dcterms:created>
  <dcterms:modified xsi:type="dcterms:W3CDTF">2019-09-30T09:36:53Z</dcterms:modified>
</cp:coreProperties>
</file>